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24240" windowHeight="13740" tabRatio="903" activeTab="3"/>
  </bookViews>
  <sheets>
    <sheet name="WRPF Народный 1 вес ДК" sheetId="1" r:id="rId1"/>
    <sheet name="WRPF Народный 1 вес" sheetId="2" r:id="rId2"/>
    <sheet name="WRPF Народный 1_2 веса ДК" sheetId="3" r:id="rId3"/>
    <sheet name="WRPF Народный 1_2 веса" sheetId="4" r:id="rId4"/>
  </sheets>
  <definedNames/>
  <calcPr fullCalcOnLoad="1" refMode="R1C1"/>
</workbook>
</file>

<file path=xl/sharedStrings.xml><?xml version="1.0" encoding="utf-8"?>
<sst xmlns="http://schemas.openxmlformats.org/spreadsheetml/2006/main" count="270" uniqueCount="141">
  <si>
    <t>Место</t>
  </si>
  <si>
    <t>ФИО</t>
  </si>
  <si>
    <t>Возрастная группа
Дата рождения/Возраст</t>
  </si>
  <si>
    <t>Собственный 
Вес</t>
  </si>
  <si>
    <t>Команда</t>
  </si>
  <si>
    <t>Город/Область</t>
  </si>
  <si>
    <t>Очки</t>
  </si>
  <si>
    <t>Тренер</t>
  </si>
  <si>
    <t>1</t>
  </si>
  <si>
    <t xml:space="preserve">Лично </t>
  </si>
  <si>
    <t>65,0</t>
  </si>
  <si>
    <t>Самостоятельно</t>
  </si>
  <si>
    <t>2</t>
  </si>
  <si>
    <t xml:space="preserve">Ярославль/Ярославская область </t>
  </si>
  <si>
    <t>80,0</t>
  </si>
  <si>
    <t>85,0</t>
  </si>
  <si>
    <t>90,0</t>
  </si>
  <si>
    <t>100,0</t>
  </si>
  <si>
    <t>105,0</t>
  </si>
  <si>
    <t>3</t>
  </si>
  <si>
    <t xml:space="preserve">Иваново/Ивановская область </t>
  </si>
  <si>
    <t>72,5</t>
  </si>
  <si>
    <t>75,0</t>
  </si>
  <si>
    <t xml:space="preserve">Сборная Иваново </t>
  </si>
  <si>
    <t/>
  </si>
  <si>
    <t>82,5</t>
  </si>
  <si>
    <t>35,0</t>
  </si>
  <si>
    <t>102,5</t>
  </si>
  <si>
    <t>ВЕСОВАЯ КАТЕГОРИЯ   67.5</t>
  </si>
  <si>
    <t xml:space="preserve">Крылья </t>
  </si>
  <si>
    <t xml:space="preserve">Серпухов/Московская область </t>
  </si>
  <si>
    <t>92,5</t>
  </si>
  <si>
    <t xml:space="preserve">Гребнев Е. </t>
  </si>
  <si>
    <t>ВЕСОВАЯ КАТЕГОРИЯ   75</t>
  </si>
  <si>
    <t>Великий Устюг/Вологодская область</t>
  </si>
  <si>
    <t>97,5</t>
  </si>
  <si>
    <t>Москва</t>
  </si>
  <si>
    <t>72,40</t>
  </si>
  <si>
    <t>73,40</t>
  </si>
  <si>
    <t>Боровков Владимир</t>
  </si>
  <si>
    <t>Открытая (13.11.1992)/26</t>
  </si>
  <si>
    <t xml:space="preserve">Кстово/Нижегородская область </t>
  </si>
  <si>
    <t>Козырев О.</t>
  </si>
  <si>
    <t>ВЕСОВАЯ КАТЕГОРИЯ   82.5</t>
  </si>
  <si>
    <t>Сытенских Николай</t>
  </si>
  <si>
    <t>Мастера 40-49 (27.05.1974)/44</t>
  </si>
  <si>
    <t>79,80</t>
  </si>
  <si>
    <t xml:space="preserve">Киров/Калужская область </t>
  </si>
  <si>
    <t>Сытенских С.</t>
  </si>
  <si>
    <t>ВЕСОВАЯ КАТЕГОРИЯ   90</t>
  </si>
  <si>
    <t>ВЕСОВАЯ КАТЕГОРИЯ   100</t>
  </si>
  <si>
    <t>ВЕСОВАЯ КАТЕГОРИЯ   110</t>
  </si>
  <si>
    <t>32,5</t>
  </si>
  <si>
    <t>ВЕСОВАЯ КАТЕГОРИЯ   56</t>
  </si>
  <si>
    <t xml:space="preserve">Рассохин А. </t>
  </si>
  <si>
    <t>98,20</t>
  </si>
  <si>
    <t xml:space="preserve">Фурманов/Ивановская область </t>
  </si>
  <si>
    <t>98,60</t>
  </si>
  <si>
    <t xml:space="preserve">Череповец/Вологодская область </t>
  </si>
  <si>
    <t>World class</t>
  </si>
  <si>
    <t>27,5</t>
  </si>
  <si>
    <t>Абрамов Никита</t>
  </si>
  <si>
    <t>53,90</t>
  </si>
  <si>
    <t xml:space="preserve">Костин М. </t>
  </si>
  <si>
    <t>Гребенщиков Михаил</t>
  </si>
  <si>
    <t>Открытая (08.12.1987)/31</t>
  </si>
  <si>
    <t>64,40</t>
  </si>
  <si>
    <t>Тарногский Городок/Вологодская область</t>
  </si>
  <si>
    <t xml:space="preserve">Сыктывкар/Республика Коми </t>
  </si>
  <si>
    <t>Седашкин Александр</t>
  </si>
  <si>
    <t>Мастера 40-49 (04.08.1978)/40</t>
  </si>
  <si>
    <t>80,40</t>
  </si>
  <si>
    <t xml:space="preserve">Лобня/Московская область </t>
  </si>
  <si>
    <t>Шамов Сергей</t>
  </si>
  <si>
    <t>Мастера 40-49 (21.08.1973)/45</t>
  </si>
  <si>
    <t>Нелаев Сергей</t>
  </si>
  <si>
    <t>Открытая (01.03.1982)/37</t>
  </si>
  <si>
    <t>102,50</t>
  </si>
  <si>
    <t>80,00</t>
  </si>
  <si>
    <t>81,70</t>
  </si>
  <si>
    <t>Плюснин Олег</t>
  </si>
  <si>
    <t>Мастера 50-59 (22.03.1963)/56</t>
  </si>
  <si>
    <t xml:space="preserve">Васев А. </t>
  </si>
  <si>
    <t>Фомичев Дмитрий</t>
  </si>
  <si>
    <t>Открытая (15.12.1986)/32</t>
  </si>
  <si>
    <t>Смыслов И.</t>
  </si>
  <si>
    <t>Раджабов Тимур</t>
  </si>
  <si>
    <t>Открытая (11.04.1981)/37</t>
  </si>
  <si>
    <t xml:space="preserve">Благовещенск/Амурская область </t>
  </si>
  <si>
    <t>Gloss</t>
  </si>
  <si>
    <t xml:space="preserve">Вичуга </t>
  </si>
  <si>
    <t>97,25</t>
  </si>
  <si>
    <t>Чемпионат России WRPF
WRPF Народный жим 1 вес ДК
Ярославль/Ярославская область, 31 марта 2019 года</t>
  </si>
  <si>
    <t>Жим многоповторный</t>
  </si>
  <si>
    <t>Тоннаж</t>
  </si>
  <si>
    <t>Вес</t>
  </si>
  <si>
    <t>Повторы</t>
  </si>
  <si>
    <t>Артамонов Станислав</t>
  </si>
  <si>
    <t>Юноши 13-19 (24.06.2001)/17</t>
  </si>
  <si>
    <t>Андрюхин Сергей</t>
  </si>
  <si>
    <t>Мастера 60+ (08.01.1958)/61</t>
  </si>
  <si>
    <t>Ильин Дмитрий</t>
  </si>
  <si>
    <t>Мастера 40-49 (16.08.1973)/45</t>
  </si>
  <si>
    <t>89,70</t>
  </si>
  <si>
    <t>Жегулин Андрей</t>
  </si>
  <si>
    <t>Открытая (26.06.1980)/38</t>
  </si>
  <si>
    <t>91,30</t>
  </si>
  <si>
    <t>Мурин Юрий</t>
  </si>
  <si>
    <t>Открытая (06.12.1989)/29</t>
  </si>
  <si>
    <t xml:space="preserve">Дурапов Н. </t>
  </si>
  <si>
    <t>Чемпионат России WRPF
WRPF Народный жим 1 вес
Ярославль/Ярославская область, 31 марта 2019 года</t>
  </si>
  <si>
    <t>Соловьева Ксения</t>
  </si>
  <si>
    <t>Девушки 13-19 (15.02.2002)/17</t>
  </si>
  <si>
    <t>64,60</t>
  </si>
  <si>
    <t xml:space="preserve">Пошехонье/Ярославская область </t>
  </si>
  <si>
    <t>Соловьев А.</t>
  </si>
  <si>
    <t>Григорьев Константин</t>
  </si>
  <si>
    <t>Открытая (24.10.1987)/31</t>
  </si>
  <si>
    <t>89,60</t>
  </si>
  <si>
    <t>Фомин Андрей</t>
  </si>
  <si>
    <t>Открытая (02.03.1982)/37</t>
  </si>
  <si>
    <t>89,65</t>
  </si>
  <si>
    <t>Журавлёв Кирилл</t>
  </si>
  <si>
    <t>Открытая (06.02.1990)/29</t>
  </si>
  <si>
    <t>84,10</t>
  </si>
  <si>
    <t xml:space="preserve">Орлов С. </t>
  </si>
  <si>
    <t>Спицын Андрей</t>
  </si>
  <si>
    <t>Открытая (09.07.1992)/26</t>
  </si>
  <si>
    <t>104,20</t>
  </si>
  <si>
    <t>Чемпионат России WRPF
WRPF Народный жим 1/2 веса ДК
Ярославль/Ярославская область, 31 марта 2019 года</t>
  </si>
  <si>
    <t>Юноши 13-19 (18.04.2004)/14</t>
  </si>
  <si>
    <t>Рыжов Артём</t>
  </si>
  <si>
    <t>Юноши 13-19 (24.04.2003)/15</t>
  </si>
  <si>
    <t>65,00</t>
  </si>
  <si>
    <t>Кирица Максим</t>
  </si>
  <si>
    <t>Юноши 13-19 (03.08.2001)/17</t>
  </si>
  <si>
    <t>62,90</t>
  </si>
  <si>
    <t>Чемпионат России WRPF
WRPF Народный жим 1/2 веса
Ярославль/Ярославская область, 31 марта 2019 года</t>
  </si>
  <si>
    <t>Горев Николай</t>
  </si>
  <si>
    <t>Мастера 60+ (15.03.1950)/69</t>
  </si>
  <si>
    <t>66,80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</si>
</sst>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L2"/>
    </sheetView>
  </sheetViews>
  <sheetFormatPr defaultColWidth="9.125" defaultRowHeight="12.75"/>
  <cols>
    <col min="1" max="1" width="7.625" style="5" bestFit="1" customWidth="1"/>
    <col min="2" max="2" width="20.25390625" style="4" bestFit="1" customWidth="1"/>
    <col min="3" max="3" width="28.375" style="4" bestFit="1" customWidth="1"/>
    <col min="4" max="4" width="21.375" style="4" bestFit="1" customWidth="1"/>
    <col min="5" max="5" width="10.625" style="4" bestFit="1" customWidth="1"/>
    <col min="6" max="6" width="22.75390625" style="4" bestFit="1" customWidth="1"/>
    <col min="7" max="7" width="37.25390625" style="4" customWidth="1"/>
    <col min="8" max="8" width="10.75390625" style="5" customWidth="1"/>
    <col min="9" max="9" width="13.125" style="14" customWidth="1"/>
    <col min="10" max="10" width="8.75390625" style="5" bestFit="1" customWidth="1"/>
    <col min="11" max="11" width="9.375" style="5" bestFit="1" customWidth="1"/>
    <col min="12" max="12" width="21.875" style="4" customWidth="1"/>
    <col min="13" max="16384" width="9.125" style="3" customWidth="1"/>
  </cols>
  <sheetData>
    <row r="1" spans="1:12" s="2" customFormat="1" ht="28.5" customHeight="1">
      <c r="A1" s="25" t="s">
        <v>92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2" customFormat="1" ht="61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s="1" customFormat="1" ht="12.75" customHeight="1">
      <c r="A3" s="32" t="s">
        <v>0</v>
      </c>
      <c r="B3" s="37" t="s">
        <v>1</v>
      </c>
      <c r="C3" s="34" t="s">
        <v>2</v>
      </c>
      <c r="D3" s="34" t="s">
        <v>3</v>
      </c>
      <c r="E3" s="36" t="s">
        <v>89</v>
      </c>
      <c r="F3" s="36" t="s">
        <v>4</v>
      </c>
      <c r="G3" s="36" t="s">
        <v>5</v>
      </c>
      <c r="H3" s="36" t="s">
        <v>93</v>
      </c>
      <c r="I3" s="36"/>
      <c r="J3" s="36" t="s">
        <v>94</v>
      </c>
      <c r="K3" s="36" t="s">
        <v>6</v>
      </c>
      <c r="L3" s="21" t="s">
        <v>7</v>
      </c>
    </row>
    <row r="4" spans="1:12" s="1" customFormat="1" ht="21" customHeight="1" thickBot="1">
      <c r="A4" s="33"/>
      <c r="B4" s="38"/>
      <c r="C4" s="35"/>
      <c r="D4" s="35"/>
      <c r="E4" s="35"/>
      <c r="F4" s="35"/>
      <c r="G4" s="35"/>
      <c r="H4" s="20" t="s">
        <v>95</v>
      </c>
      <c r="I4" s="15" t="s">
        <v>96</v>
      </c>
      <c r="J4" s="35"/>
      <c r="K4" s="35"/>
      <c r="L4" s="22"/>
    </row>
    <row r="5" spans="1:11" ht="1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ht="12.75">
      <c r="A6" s="7" t="s">
        <v>8</v>
      </c>
      <c r="B6" s="6" t="s">
        <v>64</v>
      </c>
      <c r="C6" s="6" t="s">
        <v>65</v>
      </c>
      <c r="D6" s="6" t="s">
        <v>66</v>
      </c>
      <c r="E6" s="6" t="str">
        <f>"0,7797"</f>
        <v>0,7797</v>
      </c>
      <c r="F6" s="6" t="s">
        <v>9</v>
      </c>
      <c r="G6" s="6" t="s">
        <v>67</v>
      </c>
      <c r="H6" s="7" t="s">
        <v>10</v>
      </c>
      <c r="I6" s="16">
        <v>42</v>
      </c>
      <c r="J6" s="7" t="str">
        <f>"2730,0"</f>
        <v>2730,0</v>
      </c>
      <c r="K6" s="7" t="str">
        <f>"2128,5809"</f>
        <v>2128,5809</v>
      </c>
      <c r="L6" s="6" t="s">
        <v>11</v>
      </c>
    </row>
    <row r="7" ht="12.75">
      <c r="B7" s="4" t="s">
        <v>24</v>
      </c>
    </row>
    <row r="8" spans="1:11" ht="15">
      <c r="A8" s="24" t="s">
        <v>33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ht="12.75">
      <c r="A9" s="9" t="s">
        <v>8</v>
      </c>
      <c r="B9" s="8" t="s">
        <v>97</v>
      </c>
      <c r="C9" s="8" t="s">
        <v>98</v>
      </c>
      <c r="D9" s="8" t="s">
        <v>37</v>
      </c>
      <c r="E9" s="8" t="str">
        <f>"0,7071"</f>
        <v>0,7071</v>
      </c>
      <c r="F9" s="8" t="s">
        <v>29</v>
      </c>
      <c r="G9" s="8" t="s">
        <v>30</v>
      </c>
      <c r="H9" s="9" t="s">
        <v>21</v>
      </c>
      <c r="I9" s="17">
        <v>30</v>
      </c>
      <c r="J9" s="9" t="str">
        <f>"2175,0"</f>
        <v>2175,0</v>
      </c>
      <c r="K9" s="9" t="str">
        <f>"1537,9424"</f>
        <v>1537,9424</v>
      </c>
      <c r="L9" s="8" t="s">
        <v>32</v>
      </c>
    </row>
    <row r="10" spans="1:12" ht="12.75">
      <c r="A10" s="13" t="s">
        <v>8</v>
      </c>
      <c r="B10" s="12" t="s">
        <v>39</v>
      </c>
      <c r="C10" s="12" t="s">
        <v>40</v>
      </c>
      <c r="D10" s="12" t="s">
        <v>38</v>
      </c>
      <c r="E10" s="12" t="str">
        <f>"0,6998"</f>
        <v>0,6998</v>
      </c>
      <c r="F10" s="12" t="s">
        <v>9</v>
      </c>
      <c r="G10" s="12" t="s">
        <v>41</v>
      </c>
      <c r="H10" s="13" t="s">
        <v>22</v>
      </c>
      <c r="I10" s="18">
        <v>15</v>
      </c>
      <c r="J10" s="13" t="str">
        <f>"1125,0"</f>
        <v>1125,0</v>
      </c>
      <c r="K10" s="13" t="str">
        <f>"787,2188"</f>
        <v>787,2188</v>
      </c>
      <c r="L10" s="12" t="s">
        <v>42</v>
      </c>
    </row>
    <row r="11" ht="12.75">
      <c r="B11" s="4" t="s">
        <v>24</v>
      </c>
    </row>
    <row r="12" spans="1:11" ht="15">
      <c r="A12" s="24" t="s">
        <v>43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2" ht="12.75">
      <c r="A13" s="9" t="s">
        <v>8</v>
      </c>
      <c r="B13" s="8" t="s">
        <v>44</v>
      </c>
      <c r="C13" s="8" t="s">
        <v>45</v>
      </c>
      <c r="D13" s="8" t="s">
        <v>46</v>
      </c>
      <c r="E13" s="8" t="str">
        <f>"0,6589"</f>
        <v>0,6589</v>
      </c>
      <c r="F13" s="8" t="s">
        <v>9</v>
      </c>
      <c r="G13" s="8" t="s">
        <v>47</v>
      </c>
      <c r="H13" s="9" t="s">
        <v>14</v>
      </c>
      <c r="I13" s="17">
        <v>18</v>
      </c>
      <c r="J13" s="9" t="str">
        <f>"1440,0"</f>
        <v>1440,0</v>
      </c>
      <c r="K13" s="9" t="str">
        <f>"989,6901"</f>
        <v>989,6901</v>
      </c>
      <c r="L13" s="8" t="s">
        <v>48</v>
      </c>
    </row>
    <row r="14" spans="1:12" ht="12.75">
      <c r="A14" s="11" t="s">
        <v>12</v>
      </c>
      <c r="B14" s="10" t="s">
        <v>69</v>
      </c>
      <c r="C14" s="10" t="s">
        <v>70</v>
      </c>
      <c r="D14" s="10" t="s">
        <v>71</v>
      </c>
      <c r="E14" s="10" t="str">
        <f>"0,6557"</f>
        <v>0,6557</v>
      </c>
      <c r="F14" s="10" t="s">
        <v>9</v>
      </c>
      <c r="G14" s="10" t="s">
        <v>72</v>
      </c>
      <c r="H14" s="11" t="s">
        <v>25</v>
      </c>
      <c r="I14" s="19">
        <v>15</v>
      </c>
      <c r="J14" s="11" t="str">
        <f>"1237,5"</f>
        <v>1237,5</v>
      </c>
      <c r="K14" s="11" t="str">
        <f>"811,3669"</f>
        <v>811,3669</v>
      </c>
      <c r="L14" s="10" t="s">
        <v>11</v>
      </c>
    </row>
    <row r="15" spans="1:12" ht="12.75">
      <c r="A15" s="13" t="s">
        <v>8</v>
      </c>
      <c r="B15" s="12" t="s">
        <v>99</v>
      </c>
      <c r="C15" s="12" t="s">
        <v>100</v>
      </c>
      <c r="D15" s="12" t="s">
        <v>79</v>
      </c>
      <c r="E15" s="12" t="str">
        <f>"0,6487"</f>
        <v>0,6487</v>
      </c>
      <c r="F15" s="12" t="s">
        <v>9</v>
      </c>
      <c r="G15" s="12" t="s">
        <v>36</v>
      </c>
      <c r="H15" s="13" t="s">
        <v>25</v>
      </c>
      <c r="I15" s="18">
        <v>24</v>
      </c>
      <c r="J15" s="13" t="str">
        <f>"1980,0"</f>
        <v>1980,0</v>
      </c>
      <c r="K15" s="13" t="str">
        <f>"1754,5259"</f>
        <v>1754,5259</v>
      </c>
      <c r="L15" s="12" t="s">
        <v>11</v>
      </c>
    </row>
    <row r="16" ht="12.75">
      <c r="B16" s="4" t="s">
        <v>24</v>
      </c>
    </row>
    <row r="17" spans="1:11" ht="15">
      <c r="A17" s="24" t="s">
        <v>49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2" ht="12.75">
      <c r="A18" s="7" t="s">
        <v>8</v>
      </c>
      <c r="B18" s="6" t="s">
        <v>101</v>
      </c>
      <c r="C18" s="6" t="s">
        <v>102</v>
      </c>
      <c r="D18" s="6" t="s">
        <v>103</v>
      </c>
      <c r="E18" s="6" t="str">
        <f>"0,6130"</f>
        <v>0,6130</v>
      </c>
      <c r="F18" s="6" t="s">
        <v>9</v>
      </c>
      <c r="G18" s="6" t="s">
        <v>13</v>
      </c>
      <c r="H18" s="7" t="s">
        <v>16</v>
      </c>
      <c r="I18" s="16">
        <v>29</v>
      </c>
      <c r="J18" s="7" t="str">
        <f>"2610,0"</f>
        <v>2610,0</v>
      </c>
      <c r="K18" s="7" t="str">
        <f>"1687,9261"</f>
        <v>1687,9261</v>
      </c>
      <c r="L18" s="6" t="s">
        <v>11</v>
      </c>
    </row>
    <row r="19" ht="12.75">
      <c r="B19" s="4" t="s">
        <v>24</v>
      </c>
    </row>
    <row r="20" spans="1:11" ht="15">
      <c r="A20" s="24" t="s">
        <v>50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2" ht="12.75">
      <c r="A21" s="9" t="s">
        <v>8</v>
      </c>
      <c r="B21" s="8" t="s">
        <v>104</v>
      </c>
      <c r="C21" s="8" t="s">
        <v>105</v>
      </c>
      <c r="D21" s="8" t="s">
        <v>106</v>
      </c>
      <c r="E21" s="8" t="str">
        <f>"0,6071"</f>
        <v>0,6071</v>
      </c>
      <c r="F21" s="8" t="s">
        <v>9</v>
      </c>
      <c r="G21" s="8" t="s">
        <v>36</v>
      </c>
      <c r="H21" s="9" t="s">
        <v>31</v>
      </c>
      <c r="I21" s="17">
        <v>38</v>
      </c>
      <c r="J21" s="9" t="str">
        <f>"3515,0"</f>
        <v>3515,0</v>
      </c>
      <c r="K21" s="9" t="str">
        <f>"2133,9565"</f>
        <v>2133,9565</v>
      </c>
      <c r="L21" s="8" t="s">
        <v>11</v>
      </c>
    </row>
    <row r="22" spans="1:12" ht="12.75">
      <c r="A22" s="11" t="s">
        <v>12</v>
      </c>
      <c r="B22" s="10" t="s">
        <v>107</v>
      </c>
      <c r="C22" s="10" t="s">
        <v>108</v>
      </c>
      <c r="D22" s="10" t="s">
        <v>55</v>
      </c>
      <c r="E22" s="10" t="str">
        <f>"0,5859"</f>
        <v>0,5859</v>
      </c>
      <c r="F22" s="10" t="s">
        <v>9</v>
      </c>
      <c r="G22" s="10" t="s">
        <v>34</v>
      </c>
      <c r="H22" s="11" t="s">
        <v>17</v>
      </c>
      <c r="I22" s="19">
        <v>15</v>
      </c>
      <c r="J22" s="11" t="str">
        <f>"1500,0"</f>
        <v>1500,0</v>
      </c>
      <c r="K22" s="11" t="str">
        <f>"878,7750"</f>
        <v>878,7750</v>
      </c>
      <c r="L22" s="10" t="s">
        <v>109</v>
      </c>
    </row>
    <row r="23" spans="1:12" ht="12.75">
      <c r="A23" s="13" t="s">
        <v>8</v>
      </c>
      <c r="B23" s="12" t="s">
        <v>73</v>
      </c>
      <c r="C23" s="12" t="s">
        <v>74</v>
      </c>
      <c r="D23" s="12" t="s">
        <v>91</v>
      </c>
      <c r="E23" s="12" t="str">
        <f>"0,5884"</f>
        <v>0,5884</v>
      </c>
      <c r="F23" s="12" t="s">
        <v>9</v>
      </c>
      <c r="G23" s="12" t="s">
        <v>34</v>
      </c>
      <c r="H23" s="13" t="s">
        <v>35</v>
      </c>
      <c r="I23" s="18">
        <v>21</v>
      </c>
      <c r="J23" s="13" t="str">
        <f>"2047,5"</f>
        <v>2047,5</v>
      </c>
      <c r="K23" s="13" t="str">
        <f>"1271,0102"</f>
        <v>1271,0102</v>
      </c>
      <c r="L23" s="12" t="s">
        <v>54</v>
      </c>
    </row>
    <row r="24" ht="12.75">
      <c r="B24" s="4" t="s">
        <v>24</v>
      </c>
    </row>
    <row r="25" spans="1:11" ht="15">
      <c r="A25" s="24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2" ht="12.75">
      <c r="A26" s="7" t="s">
        <v>8</v>
      </c>
      <c r="B26" s="6" t="s">
        <v>75</v>
      </c>
      <c r="C26" s="6" t="s">
        <v>76</v>
      </c>
      <c r="D26" s="6" t="s">
        <v>77</v>
      </c>
      <c r="E26" s="6" t="str">
        <f>"0,5756"</f>
        <v>0,5756</v>
      </c>
      <c r="F26" s="6" t="s">
        <v>9</v>
      </c>
      <c r="G26" s="6" t="s">
        <v>34</v>
      </c>
      <c r="H26" s="7" t="s">
        <v>27</v>
      </c>
      <c r="I26" s="16">
        <v>28</v>
      </c>
      <c r="J26" s="7" t="str">
        <f>"2870,0"</f>
        <v>2870,0</v>
      </c>
      <c r="K26" s="7" t="str">
        <f>"1652,1154"</f>
        <v>1652,1154</v>
      </c>
      <c r="L26" s="6" t="s">
        <v>54</v>
      </c>
    </row>
    <row r="27" ht="12.75">
      <c r="B27" s="4" t="s">
        <v>24</v>
      </c>
    </row>
  </sheetData>
  <sheetProtection/>
  <mergeCells count="18">
    <mergeCell ref="L3:L4"/>
    <mergeCell ref="A5:K5"/>
    <mergeCell ref="A8:K8"/>
    <mergeCell ref="A12:K12"/>
    <mergeCell ref="A1:L2"/>
    <mergeCell ref="A3:A4"/>
    <mergeCell ref="C3:C4"/>
    <mergeCell ref="D3:D4"/>
    <mergeCell ref="E3:E4"/>
    <mergeCell ref="F3:F4"/>
    <mergeCell ref="A17:K17"/>
    <mergeCell ref="A20:K20"/>
    <mergeCell ref="A25:K25"/>
    <mergeCell ref="B3:B4"/>
    <mergeCell ref="J3:J4"/>
    <mergeCell ref="K3:K4"/>
    <mergeCell ref="G3:G4"/>
    <mergeCell ref="H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:L2"/>
    </sheetView>
  </sheetViews>
  <sheetFormatPr defaultColWidth="9.125" defaultRowHeight="12.75"/>
  <cols>
    <col min="1" max="1" width="7.625" style="5" bestFit="1" customWidth="1"/>
    <col min="2" max="2" width="20.25390625" style="4" bestFit="1" customWidth="1"/>
    <col min="3" max="3" width="29.00390625" style="4" bestFit="1" customWidth="1"/>
    <col min="4" max="4" width="21.375" style="4" bestFit="1" customWidth="1"/>
    <col min="5" max="5" width="10.625" style="4" bestFit="1" customWidth="1"/>
    <col min="6" max="6" width="32.375" style="4" bestFit="1" customWidth="1"/>
    <col min="7" max="7" width="31.125" style="4" bestFit="1" customWidth="1"/>
    <col min="8" max="8" width="12.625" style="5" customWidth="1"/>
    <col min="9" max="9" width="13.00390625" style="14" customWidth="1"/>
    <col min="10" max="10" width="8.75390625" style="5" bestFit="1" customWidth="1"/>
    <col min="11" max="11" width="9.375" style="5" bestFit="1" customWidth="1"/>
    <col min="12" max="12" width="24.25390625" style="4" customWidth="1"/>
    <col min="13" max="16384" width="9.125" style="3" customWidth="1"/>
  </cols>
  <sheetData>
    <row r="1" spans="1:12" s="2" customFormat="1" ht="28.5" customHeight="1">
      <c r="A1" s="25" t="s">
        <v>110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2" customFormat="1" ht="61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s="1" customFormat="1" ht="12.75" customHeight="1">
      <c r="A3" s="32" t="s">
        <v>0</v>
      </c>
      <c r="B3" s="37" t="s">
        <v>1</v>
      </c>
      <c r="C3" s="34" t="s">
        <v>2</v>
      </c>
      <c r="D3" s="34" t="s">
        <v>3</v>
      </c>
      <c r="E3" s="36" t="s">
        <v>89</v>
      </c>
      <c r="F3" s="36" t="s">
        <v>4</v>
      </c>
      <c r="G3" s="36" t="s">
        <v>5</v>
      </c>
      <c r="H3" s="36" t="s">
        <v>93</v>
      </c>
      <c r="I3" s="36"/>
      <c r="J3" s="36" t="s">
        <v>94</v>
      </c>
      <c r="K3" s="36" t="s">
        <v>6</v>
      </c>
      <c r="L3" s="21" t="s">
        <v>7</v>
      </c>
    </row>
    <row r="4" spans="1:12" s="1" customFormat="1" ht="21" customHeight="1" thickBot="1">
      <c r="A4" s="33"/>
      <c r="B4" s="38"/>
      <c r="C4" s="35"/>
      <c r="D4" s="35"/>
      <c r="E4" s="35"/>
      <c r="F4" s="35"/>
      <c r="G4" s="35"/>
      <c r="H4" s="20" t="s">
        <v>95</v>
      </c>
      <c r="I4" s="15" t="s">
        <v>96</v>
      </c>
      <c r="J4" s="35"/>
      <c r="K4" s="35"/>
      <c r="L4" s="22"/>
    </row>
    <row r="5" spans="1:11" ht="1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ht="12.75">
      <c r="A6" s="7" t="s">
        <v>8</v>
      </c>
      <c r="B6" s="6" t="s">
        <v>111</v>
      </c>
      <c r="C6" s="6" t="s">
        <v>112</v>
      </c>
      <c r="D6" s="6" t="s">
        <v>113</v>
      </c>
      <c r="E6" s="6" t="str">
        <f>"0,9312"</f>
        <v>0,9312</v>
      </c>
      <c r="F6" s="6" t="s">
        <v>9</v>
      </c>
      <c r="G6" s="6" t="s">
        <v>114</v>
      </c>
      <c r="H6" s="7" t="s">
        <v>10</v>
      </c>
      <c r="I6" s="16">
        <v>20</v>
      </c>
      <c r="J6" s="7" t="str">
        <f>"1300,0"</f>
        <v>1300,0</v>
      </c>
      <c r="K6" s="7" t="str">
        <f>"1210,4950"</f>
        <v>1210,4950</v>
      </c>
      <c r="L6" s="6" t="s">
        <v>115</v>
      </c>
    </row>
    <row r="7" ht="12.75">
      <c r="B7" s="4" t="s">
        <v>24</v>
      </c>
    </row>
    <row r="8" spans="1:11" ht="15">
      <c r="A8" s="24" t="s">
        <v>43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ht="12.75">
      <c r="A9" s="7" t="s">
        <v>8</v>
      </c>
      <c r="B9" s="6" t="s">
        <v>80</v>
      </c>
      <c r="C9" s="6" t="s">
        <v>81</v>
      </c>
      <c r="D9" s="6" t="s">
        <v>78</v>
      </c>
      <c r="E9" s="6" t="str">
        <f>"0,6578"</f>
        <v>0,6578</v>
      </c>
      <c r="F9" s="6" t="s">
        <v>9</v>
      </c>
      <c r="G9" s="6" t="s">
        <v>68</v>
      </c>
      <c r="H9" s="7" t="s">
        <v>14</v>
      </c>
      <c r="I9" s="16">
        <v>26</v>
      </c>
      <c r="J9" s="7" t="str">
        <f>"2080,0"</f>
        <v>2080,0</v>
      </c>
      <c r="K9" s="7" t="str">
        <f>"1704,8072"</f>
        <v>1704,8072</v>
      </c>
      <c r="L9" s="6" t="s">
        <v>82</v>
      </c>
    </row>
    <row r="10" ht="12.75">
      <c r="B10" s="4" t="s">
        <v>24</v>
      </c>
    </row>
    <row r="11" spans="1:11" ht="15">
      <c r="A11" s="24" t="s">
        <v>49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2" ht="12.75">
      <c r="A12" s="9" t="s">
        <v>8</v>
      </c>
      <c r="B12" s="8" t="s">
        <v>116</v>
      </c>
      <c r="C12" s="8" t="s">
        <v>117</v>
      </c>
      <c r="D12" s="8" t="s">
        <v>118</v>
      </c>
      <c r="E12" s="8" t="str">
        <f>"0,6133"</f>
        <v>0,6133</v>
      </c>
      <c r="F12" s="8" t="s">
        <v>9</v>
      </c>
      <c r="G12" s="8" t="s">
        <v>13</v>
      </c>
      <c r="H12" s="9" t="s">
        <v>16</v>
      </c>
      <c r="I12" s="17">
        <v>33</v>
      </c>
      <c r="J12" s="9" t="str">
        <f>"2970,0"</f>
        <v>2970,0</v>
      </c>
      <c r="K12" s="9" t="str">
        <f>"1821,6494"</f>
        <v>1821,6494</v>
      </c>
      <c r="L12" s="8" t="s">
        <v>11</v>
      </c>
    </row>
    <row r="13" spans="1:12" ht="12.75">
      <c r="A13" s="11" t="s">
        <v>12</v>
      </c>
      <c r="B13" s="10" t="s">
        <v>119</v>
      </c>
      <c r="C13" s="10" t="s">
        <v>120</v>
      </c>
      <c r="D13" s="10" t="s">
        <v>121</v>
      </c>
      <c r="E13" s="10" t="str">
        <f>"0,6132"</f>
        <v>0,6132</v>
      </c>
      <c r="F13" s="10" t="s">
        <v>9</v>
      </c>
      <c r="G13" s="10" t="s">
        <v>13</v>
      </c>
      <c r="H13" s="11" t="s">
        <v>16</v>
      </c>
      <c r="I13" s="19">
        <v>28</v>
      </c>
      <c r="J13" s="11" t="str">
        <f>"2520,0"</f>
        <v>2520,0</v>
      </c>
      <c r="K13" s="11" t="str">
        <f>"1545,2009"</f>
        <v>1545,2009</v>
      </c>
      <c r="L13" s="10" t="s">
        <v>11</v>
      </c>
    </row>
    <row r="14" spans="1:12" ht="12.75">
      <c r="A14" s="13" t="s">
        <v>19</v>
      </c>
      <c r="B14" s="12" t="s">
        <v>122</v>
      </c>
      <c r="C14" s="12" t="s">
        <v>123</v>
      </c>
      <c r="D14" s="12" t="s">
        <v>124</v>
      </c>
      <c r="E14" s="12" t="str">
        <f>"0,6368"</f>
        <v>0,6368</v>
      </c>
      <c r="F14" s="12" t="s">
        <v>23</v>
      </c>
      <c r="G14" s="12" t="s">
        <v>20</v>
      </c>
      <c r="H14" s="13" t="s">
        <v>15</v>
      </c>
      <c r="I14" s="18">
        <v>26</v>
      </c>
      <c r="J14" s="13" t="str">
        <f>"2210,0"</f>
        <v>2210,0</v>
      </c>
      <c r="K14" s="13" t="str">
        <f>"1407,3280"</f>
        <v>1407,3280</v>
      </c>
      <c r="L14" s="12" t="s">
        <v>125</v>
      </c>
    </row>
    <row r="15" ht="12.75">
      <c r="B15" s="4" t="s">
        <v>24</v>
      </c>
    </row>
    <row r="16" spans="1:11" ht="15">
      <c r="A16" s="24" t="s">
        <v>50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2" ht="12.75">
      <c r="A17" s="9" t="s">
        <v>8</v>
      </c>
      <c r="B17" s="8" t="s">
        <v>83</v>
      </c>
      <c r="C17" s="8" t="s">
        <v>84</v>
      </c>
      <c r="D17" s="8" t="s">
        <v>57</v>
      </c>
      <c r="E17" s="8" t="str">
        <f>"0,5848"</f>
        <v>0,5848</v>
      </c>
      <c r="F17" s="8" t="s">
        <v>9</v>
      </c>
      <c r="G17" s="8" t="s">
        <v>58</v>
      </c>
      <c r="H17" s="9" t="s">
        <v>17</v>
      </c>
      <c r="I17" s="17">
        <v>25</v>
      </c>
      <c r="J17" s="9" t="str">
        <f>"2500,0"</f>
        <v>2500,0</v>
      </c>
      <c r="K17" s="9" t="str">
        <f>"1462,0000"</f>
        <v>1462,0000</v>
      </c>
      <c r="L17" s="8" t="s">
        <v>85</v>
      </c>
    </row>
    <row r="18" spans="1:12" ht="12.75">
      <c r="A18" s="13" t="s">
        <v>12</v>
      </c>
      <c r="B18" s="12" t="s">
        <v>86</v>
      </c>
      <c r="C18" s="12" t="s">
        <v>87</v>
      </c>
      <c r="D18" s="12" t="s">
        <v>55</v>
      </c>
      <c r="E18" s="12" t="str">
        <f>"0,5859"</f>
        <v>0,5859</v>
      </c>
      <c r="F18" s="12" t="s">
        <v>9</v>
      </c>
      <c r="G18" s="12" t="s">
        <v>88</v>
      </c>
      <c r="H18" s="13" t="s">
        <v>17</v>
      </c>
      <c r="I18" s="18">
        <v>15</v>
      </c>
      <c r="J18" s="13" t="str">
        <f>"1500,0"</f>
        <v>1500,0</v>
      </c>
      <c r="K18" s="13" t="str">
        <f>"878,7750"</f>
        <v>878,7750</v>
      </c>
      <c r="L18" s="12" t="s">
        <v>11</v>
      </c>
    </row>
    <row r="19" ht="12.75">
      <c r="B19" s="4" t="s">
        <v>24</v>
      </c>
    </row>
    <row r="20" spans="1:11" ht="15">
      <c r="A20" s="24" t="s">
        <v>51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2" ht="12.75">
      <c r="A21" s="7" t="s">
        <v>8</v>
      </c>
      <c r="B21" s="6" t="s">
        <v>126</v>
      </c>
      <c r="C21" s="6" t="s">
        <v>127</v>
      </c>
      <c r="D21" s="6" t="s">
        <v>128</v>
      </c>
      <c r="E21" s="6" t="str">
        <f>"0,5722"</f>
        <v>0,5722</v>
      </c>
      <c r="F21" s="6" t="s">
        <v>59</v>
      </c>
      <c r="G21" s="6" t="s">
        <v>36</v>
      </c>
      <c r="H21" s="7" t="s">
        <v>18</v>
      </c>
      <c r="I21" s="16">
        <v>27</v>
      </c>
      <c r="J21" s="7" t="str">
        <f>"2835,0"</f>
        <v>2835,0</v>
      </c>
      <c r="K21" s="7" t="str">
        <f>"1622,1870"</f>
        <v>1622,1870</v>
      </c>
      <c r="L21" s="6" t="s">
        <v>11</v>
      </c>
    </row>
    <row r="22" ht="12.75">
      <c r="B22" s="4" t="s">
        <v>24</v>
      </c>
    </row>
    <row r="23" ht="12.75">
      <c r="B23" s="4" t="s">
        <v>24</v>
      </c>
    </row>
  </sheetData>
  <sheetProtection/>
  <mergeCells count="17">
    <mergeCell ref="A1:L2"/>
    <mergeCell ref="H3:I3"/>
    <mergeCell ref="A3:A4"/>
    <mergeCell ref="C3:C4"/>
    <mergeCell ref="D3:D4"/>
    <mergeCell ref="L3:L4"/>
    <mergeCell ref="G3:G4"/>
    <mergeCell ref="F3:F4"/>
    <mergeCell ref="B3:B4"/>
    <mergeCell ref="E3:E4"/>
    <mergeCell ref="J3:J4"/>
    <mergeCell ref="K3:K4"/>
    <mergeCell ref="A5:K5"/>
    <mergeCell ref="A8:K8"/>
    <mergeCell ref="A11:K11"/>
    <mergeCell ref="A16:K16"/>
    <mergeCell ref="A20:K20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1"/>
  <headerFooter alignWithMargins="0">
    <oddFooter>&amp;L&amp;G&amp;R&amp;D&amp;T&amp;P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6" sqref="B6"/>
    </sheetView>
  </sheetViews>
  <sheetFormatPr defaultColWidth="9.125" defaultRowHeight="12.75"/>
  <cols>
    <col min="1" max="1" width="7.625" style="5" bestFit="1" customWidth="1"/>
    <col min="2" max="2" width="22.625" style="4" customWidth="1"/>
    <col min="3" max="3" width="27.75390625" style="4" bestFit="1" customWidth="1"/>
    <col min="4" max="4" width="21.375" style="4" bestFit="1" customWidth="1"/>
    <col min="5" max="5" width="10.625" style="4" bestFit="1" customWidth="1"/>
    <col min="6" max="6" width="22.75390625" style="4" bestFit="1" customWidth="1"/>
    <col min="7" max="7" width="30.375" style="4" bestFit="1" customWidth="1"/>
    <col min="8" max="8" width="11.00390625" style="5" customWidth="1"/>
    <col min="9" max="9" width="15.625" style="14" customWidth="1"/>
    <col min="10" max="10" width="8.75390625" style="5" bestFit="1" customWidth="1"/>
    <col min="11" max="11" width="9.375" style="5" bestFit="1" customWidth="1"/>
    <col min="12" max="12" width="30.625" style="4" bestFit="1" customWidth="1"/>
    <col min="13" max="16384" width="9.125" style="3" customWidth="1"/>
  </cols>
  <sheetData>
    <row r="1" spans="1:12" s="2" customFormat="1" ht="28.5" customHeight="1">
      <c r="A1" s="25" t="s">
        <v>129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2" customFormat="1" ht="61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s="1" customFormat="1" ht="12.75" customHeight="1">
      <c r="A3" s="32" t="s">
        <v>0</v>
      </c>
      <c r="B3" s="37" t="s">
        <v>1</v>
      </c>
      <c r="C3" s="34" t="s">
        <v>2</v>
      </c>
      <c r="D3" s="34" t="s">
        <v>3</v>
      </c>
      <c r="E3" s="36" t="s">
        <v>89</v>
      </c>
      <c r="F3" s="36" t="s">
        <v>4</v>
      </c>
      <c r="G3" s="36" t="s">
        <v>5</v>
      </c>
      <c r="H3" s="36" t="s">
        <v>93</v>
      </c>
      <c r="I3" s="36"/>
      <c r="J3" s="36" t="s">
        <v>94</v>
      </c>
      <c r="K3" s="36" t="s">
        <v>6</v>
      </c>
      <c r="L3" s="21" t="s">
        <v>7</v>
      </c>
    </row>
    <row r="4" spans="1:12" s="1" customFormat="1" ht="21" customHeight="1" thickBot="1">
      <c r="A4" s="33"/>
      <c r="B4" s="38"/>
      <c r="C4" s="35"/>
      <c r="D4" s="35"/>
      <c r="E4" s="35"/>
      <c r="F4" s="35"/>
      <c r="G4" s="35"/>
      <c r="H4" s="20" t="s">
        <v>95</v>
      </c>
      <c r="I4" s="15" t="s">
        <v>96</v>
      </c>
      <c r="J4" s="35"/>
      <c r="K4" s="35"/>
      <c r="L4" s="22"/>
    </row>
    <row r="5" spans="1:11" ht="15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ht="12.75">
      <c r="A6" s="7" t="s">
        <v>8</v>
      </c>
      <c r="B6" s="6" t="s">
        <v>61</v>
      </c>
      <c r="C6" s="6" t="s">
        <v>130</v>
      </c>
      <c r="D6" s="6" t="s">
        <v>62</v>
      </c>
      <c r="E6" s="6" t="str">
        <f>"0,9294"</f>
        <v>0,9294</v>
      </c>
      <c r="F6" s="6" t="s">
        <v>9</v>
      </c>
      <c r="G6" s="6" t="s">
        <v>13</v>
      </c>
      <c r="H6" s="7" t="s">
        <v>60</v>
      </c>
      <c r="I6" s="16">
        <v>52</v>
      </c>
      <c r="J6" s="7" t="str">
        <f>"1430,0"</f>
        <v>1430,0</v>
      </c>
      <c r="K6" s="7" t="str">
        <f>"1328,9705"</f>
        <v>1328,9705</v>
      </c>
      <c r="L6" s="6" t="s">
        <v>63</v>
      </c>
    </row>
    <row r="7" ht="12.75">
      <c r="B7" s="4" t="s">
        <v>24</v>
      </c>
    </row>
    <row r="8" spans="1:11" ht="15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ht="12.75">
      <c r="A9" s="9" t="s">
        <v>8</v>
      </c>
      <c r="B9" s="8" t="s">
        <v>131</v>
      </c>
      <c r="C9" s="8" t="s">
        <v>132</v>
      </c>
      <c r="D9" s="8" t="s">
        <v>133</v>
      </c>
      <c r="E9" s="8" t="str">
        <f>"0,7733"</f>
        <v>0,7733</v>
      </c>
      <c r="F9" s="8" t="s">
        <v>29</v>
      </c>
      <c r="G9" s="8" t="s">
        <v>30</v>
      </c>
      <c r="H9" s="9" t="s">
        <v>52</v>
      </c>
      <c r="I9" s="17">
        <v>63</v>
      </c>
      <c r="J9" s="9" t="str">
        <f>"2047,5"</f>
        <v>2047,5</v>
      </c>
      <c r="K9" s="9" t="str">
        <f>"1583,3317"</f>
        <v>1583,3317</v>
      </c>
      <c r="L9" s="8" t="s">
        <v>32</v>
      </c>
    </row>
    <row r="10" spans="1:12" ht="12.75">
      <c r="A10" s="13" t="s">
        <v>12</v>
      </c>
      <c r="B10" s="12" t="s">
        <v>134</v>
      </c>
      <c r="C10" s="12" t="s">
        <v>135</v>
      </c>
      <c r="D10" s="12" t="s">
        <v>136</v>
      </c>
      <c r="E10" s="12" t="str">
        <f>"0,7965"</f>
        <v>0,7965</v>
      </c>
      <c r="F10" s="12" t="s">
        <v>29</v>
      </c>
      <c r="G10" s="12" t="s">
        <v>30</v>
      </c>
      <c r="H10" s="13" t="s">
        <v>52</v>
      </c>
      <c r="I10" s="18">
        <v>62</v>
      </c>
      <c r="J10" s="13" t="str">
        <f>"2015,0"</f>
        <v>2015,0</v>
      </c>
      <c r="K10" s="13" t="str">
        <f>"1605,0482"</f>
        <v>1605,0482</v>
      </c>
      <c r="L10" s="12" t="s">
        <v>32</v>
      </c>
    </row>
    <row r="11" ht="12.75">
      <c r="B11" s="4" t="s">
        <v>24</v>
      </c>
    </row>
  </sheetData>
  <sheetProtection/>
  <mergeCells count="14">
    <mergeCell ref="A5:K5"/>
    <mergeCell ref="A8:K8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:L2"/>
    </sheetView>
  </sheetViews>
  <sheetFormatPr defaultColWidth="9.125" defaultRowHeight="12.75"/>
  <cols>
    <col min="1" max="1" width="7.625" style="5" bestFit="1" customWidth="1"/>
    <col min="2" max="2" width="18.125" style="4" customWidth="1"/>
    <col min="3" max="3" width="26.25390625" style="4" bestFit="1" customWidth="1"/>
    <col min="4" max="4" width="21.375" style="4" bestFit="1" customWidth="1"/>
    <col min="5" max="5" width="10.625" style="4" bestFit="1" customWidth="1"/>
    <col min="6" max="6" width="22.75390625" style="4" bestFit="1" customWidth="1"/>
    <col min="7" max="7" width="29.00390625" style="4" bestFit="1" customWidth="1"/>
    <col min="8" max="8" width="12.00390625" style="5" customWidth="1"/>
    <col min="9" max="9" width="12.75390625" style="14" customWidth="1"/>
    <col min="10" max="10" width="8.75390625" style="5" bestFit="1" customWidth="1"/>
    <col min="11" max="11" width="9.375" style="5" bestFit="1" customWidth="1"/>
    <col min="12" max="12" width="24.00390625" style="4" customWidth="1"/>
    <col min="13" max="16384" width="9.125" style="3" customWidth="1"/>
  </cols>
  <sheetData>
    <row r="1" spans="1:12" s="2" customFormat="1" ht="28.5" customHeight="1">
      <c r="A1" s="25" t="s">
        <v>137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2" customFormat="1" ht="61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s="1" customFormat="1" ht="12.75" customHeight="1">
      <c r="A3" s="32" t="s">
        <v>0</v>
      </c>
      <c r="B3" s="37" t="s">
        <v>1</v>
      </c>
      <c r="C3" s="34" t="s">
        <v>2</v>
      </c>
      <c r="D3" s="34" t="s">
        <v>3</v>
      </c>
      <c r="E3" s="36" t="s">
        <v>89</v>
      </c>
      <c r="F3" s="36" t="s">
        <v>4</v>
      </c>
      <c r="G3" s="36" t="s">
        <v>5</v>
      </c>
      <c r="H3" s="36" t="s">
        <v>93</v>
      </c>
      <c r="I3" s="36"/>
      <c r="J3" s="36" t="s">
        <v>94</v>
      </c>
      <c r="K3" s="36" t="s">
        <v>6</v>
      </c>
      <c r="L3" s="21" t="s">
        <v>7</v>
      </c>
    </row>
    <row r="4" spans="1:12" s="1" customFormat="1" ht="21" customHeight="1" thickBot="1">
      <c r="A4" s="33"/>
      <c r="B4" s="38"/>
      <c r="C4" s="35"/>
      <c r="D4" s="35"/>
      <c r="E4" s="35"/>
      <c r="F4" s="35"/>
      <c r="G4" s="35"/>
      <c r="H4" s="20" t="s">
        <v>95</v>
      </c>
      <c r="I4" s="15" t="s">
        <v>96</v>
      </c>
      <c r="J4" s="35"/>
      <c r="K4" s="35"/>
      <c r="L4" s="22"/>
    </row>
    <row r="5" spans="1:11" ht="1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ht="12.75">
      <c r="A6" s="7" t="s">
        <v>8</v>
      </c>
      <c r="B6" s="6" t="s">
        <v>138</v>
      </c>
      <c r="C6" s="6" t="s">
        <v>139</v>
      </c>
      <c r="D6" s="6" t="s">
        <v>140</v>
      </c>
      <c r="E6" s="6" t="str">
        <f>"0,7551"</f>
        <v>0,7551</v>
      </c>
      <c r="F6" s="6" t="s">
        <v>90</v>
      </c>
      <c r="G6" s="6" t="s">
        <v>56</v>
      </c>
      <c r="H6" s="7" t="s">
        <v>26</v>
      </c>
      <c r="I6" s="16">
        <v>35</v>
      </c>
      <c r="J6" s="7" t="str">
        <f>"1225,0"</f>
        <v>1225,0</v>
      </c>
      <c r="K6" s="7" t="str">
        <f>"1489,2460"</f>
        <v>1489,2460</v>
      </c>
      <c r="L6" s="6" t="s">
        <v>11</v>
      </c>
    </row>
    <row r="7" ht="12.75">
      <c r="B7" s="4" t="s">
        <v>24</v>
      </c>
    </row>
    <row r="8" ht="12.75">
      <c r="B8" s="4" t="s">
        <v>24</v>
      </c>
    </row>
  </sheetData>
  <sheetProtection/>
  <mergeCells count="13"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dcterms:created xsi:type="dcterms:W3CDTF">2002-06-16T13:36:44Z</dcterms:created>
  <dcterms:modified xsi:type="dcterms:W3CDTF">2019-05-28T10:08:06Z</dcterms:modified>
  <cp:category/>
  <cp:version/>
  <cp:contentType/>
  <cp:contentStatus/>
</cp:coreProperties>
</file>